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<sst xmlns="http://schemas.openxmlformats.org/spreadsheetml/2006/main" count="104" uniqueCount="67">
  <si>
    <t>Diseñar una losa rectangular libremente apoya y sometida a acciones permanentes y variables. Se trata de una losa de entre piso para uso habitacional. Se considera que la losa se encuentra monoliticamnete con sus apoyos.</t>
  </si>
  <si>
    <t>Datos:</t>
  </si>
  <si>
    <t>peralte minimo=</t>
  </si>
  <si>
    <t>a1:</t>
  </si>
  <si>
    <t>a2:</t>
  </si>
  <si>
    <t xml:space="preserve">f´c= </t>
  </si>
  <si>
    <t xml:space="preserve">fy= </t>
  </si>
  <si>
    <t xml:space="preserve">Fc= </t>
  </si>
  <si>
    <t>cm.</t>
  </si>
  <si>
    <t>kg/cm2</t>
  </si>
  <si>
    <t>pero como fs&gt; 2000 kg/cm2 y w &gt;380 kg/ cm2</t>
  </si>
  <si>
    <t>el perimetro debera sufrir una correccion, veamos:</t>
  </si>
  <si>
    <t>perimetro final=</t>
  </si>
  <si>
    <t>por lo tanto:</t>
  </si>
  <si>
    <t>dmin=</t>
  </si>
  <si>
    <t>h=</t>
  </si>
  <si>
    <t>carga en la losa</t>
  </si>
  <si>
    <t>loseta=</t>
  </si>
  <si>
    <t>mortero=</t>
  </si>
  <si>
    <t>losa=</t>
  </si>
  <si>
    <t>yeso-tirol=</t>
  </si>
  <si>
    <t>x</t>
  </si>
  <si>
    <t>=</t>
  </si>
  <si>
    <t>w</t>
  </si>
  <si>
    <t>wm</t>
  </si>
  <si>
    <t>wt</t>
  </si>
  <si>
    <t>factor de correccion=</t>
  </si>
  <si>
    <t>si aplicamos el factor de carga correspondiente, tendremos:</t>
  </si>
  <si>
    <t>si tomamos los coeficientes de momentos, obtendremos:</t>
  </si>
  <si>
    <t>relacion=</t>
  </si>
  <si>
    <t>negativos en bordes discontinuos</t>
  </si>
  <si>
    <t>claro a1=</t>
  </si>
  <si>
    <t>claro a2=</t>
  </si>
  <si>
    <t>positivos</t>
  </si>
  <si>
    <t>coeficientes</t>
  </si>
  <si>
    <t>momentos</t>
  </si>
  <si>
    <t>w(a1)2</t>
  </si>
  <si>
    <t>kgm</t>
  </si>
  <si>
    <t>kgcm</t>
  </si>
  <si>
    <t>verificacion de peralte escogido:</t>
  </si>
  <si>
    <t>d=</t>
  </si>
  <si>
    <t>γ=ρ(fy/f´c)</t>
  </si>
  <si>
    <t>ρmin</t>
  </si>
  <si>
    <t>FR=</t>
  </si>
  <si>
    <t>γ=</t>
  </si>
  <si>
    <t>b=</t>
  </si>
  <si>
    <t>los peraltes resultaron practicamente iguales</t>
  </si>
  <si>
    <t>11.61=11.86</t>
  </si>
  <si>
    <t>obtencion de las areas de acero</t>
  </si>
  <si>
    <t>MR=FRAsfyd(1-.59γ)</t>
  </si>
  <si>
    <t xml:space="preserve"> por lo tanto:</t>
  </si>
  <si>
    <t>As=</t>
  </si>
  <si>
    <t>cm2</t>
  </si>
  <si>
    <t>el reglamento especifica un area minima de:</t>
  </si>
  <si>
    <t>Asmin=</t>
  </si>
  <si>
    <t>a excepcion del tramo central en el claro corto (As=3.49cm2)</t>
  </si>
  <si>
    <t>las demas areas de acero seran por especificaion.</t>
  </si>
  <si>
    <t>separacion del acero</t>
  </si>
  <si>
    <t xml:space="preserve">separacion = </t>
  </si>
  <si>
    <t>5Φ3@20 cm.</t>
  </si>
  <si>
    <t>4Φ3@25 cm.</t>
  </si>
  <si>
    <t>esfuerzo cortante</t>
  </si>
  <si>
    <t>V=</t>
  </si>
  <si>
    <t>Kg.</t>
  </si>
  <si>
    <t>y</t>
  </si>
  <si>
    <t>Vcr=</t>
  </si>
  <si>
    <t>&gt; V correcto.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</si>
</sst>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;&quot;C$&quot;\ \-#,##0"/>
    <numFmt numFmtId="165" formatCode="&quot;C$&quot;\ #,##0;[Red]&quot;C$&quot;\ \-#,##0"/>
    <numFmt numFmtId="166" formatCode="&quot;C$&quot;\ #,##0.00;&quot;C$&quot;\ \-#,##0.00"/>
    <numFmt numFmtId="167" formatCode="&quot;C$&quot;\ #,##0.00;[Red]&quot;C$&quot;\ \-#,##0.00"/>
    <numFmt numFmtId="168" formatCode="_ &quot;C$&quot;\ * #,##0_ ;_ &quot;C$&quot;\ * \-#,##0_ ;_ &quot;C$&quot;\ * &quot;-&quot;_ ;_ @_ "/>
    <numFmt numFmtId="169" formatCode="_ * #,##0_ ;_ * \-#,##0_ ;_ * &quot;-&quot;_ ;_ @_ "/>
    <numFmt numFmtId="170" formatCode="_ &quot;C$&quot;\ * #,##0.00_ ;_ &quot;C$&quot;\ * \-#,##0.00_ ;_ &quot;C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1" fillId="33" borderId="29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2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3" fillId="33" borderId="0" xfId="45" applyFill="1" applyBorder="1" applyAlignment="1" applyProtection="1">
      <alignment/>
      <protection/>
    </xf>
    <xf numFmtId="0" fontId="3" fillId="33" borderId="29" xfId="45" applyFill="1" applyBorder="1" applyAlignment="1" applyProtection="1">
      <alignment/>
      <protection/>
    </xf>
    <xf numFmtId="0" fontId="1" fillId="33" borderId="3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0" fillId="33" borderId="17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1" fillId="33" borderId="17" xfId="0" applyFont="1" applyFill="1" applyBorder="1" applyAlignment="1">
      <alignment horizontal="center" wrapText="1" shrinkToFit="1"/>
    </xf>
    <xf numFmtId="0" fontId="1" fillId="33" borderId="0" xfId="0" applyFont="1" applyFill="1" applyBorder="1" applyAlignment="1">
      <alignment horizontal="center" wrapText="1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952500</xdr:colOff>
      <xdr:row>26</xdr:row>
      <xdr:rowOff>0</xdr:rowOff>
    </xdr:from>
    <xdr:to>
      <xdr:col>4</xdr:col>
      <xdr:colOff>1028700</xdr:colOff>
      <xdr:row>31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2581275" y="4314825"/>
          <a:ext cx="76200" cy="923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25</xdr:row>
      <xdr:rowOff>38100</xdr:rowOff>
    </xdr:from>
    <xdr:to>
      <xdr:col>11</xdr:col>
      <xdr:colOff>114300</xdr:colOff>
      <xdr:row>28</xdr:row>
      <xdr:rowOff>76200</xdr:rowOff>
    </xdr:to>
    <xdr:sp>
      <xdr:nvSpPr>
        <xdr:cNvPr id="2" name="AutoShape 3"/>
        <xdr:cNvSpPr>
          <a:spLocks/>
        </xdr:cNvSpPr>
      </xdr:nvSpPr>
      <xdr:spPr>
        <a:xfrm>
          <a:off x="5457825" y="4191000"/>
          <a:ext cx="2857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29</xdr:row>
      <xdr:rowOff>66675</xdr:rowOff>
    </xdr:from>
    <xdr:to>
      <xdr:col>11</xdr:col>
      <xdr:colOff>133350</xdr:colOff>
      <xdr:row>32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5457825" y="4867275"/>
          <a:ext cx="4762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35</xdr:row>
      <xdr:rowOff>9525</xdr:rowOff>
    </xdr:from>
    <xdr:to>
      <xdr:col>9</xdr:col>
      <xdr:colOff>257175</xdr:colOff>
      <xdr:row>42</xdr:row>
      <xdr:rowOff>28575</xdr:rowOff>
    </xdr:to>
    <xdr:sp>
      <xdr:nvSpPr>
        <xdr:cNvPr id="4" name="AutoShape 5"/>
        <xdr:cNvSpPr>
          <a:spLocks/>
        </xdr:cNvSpPr>
      </xdr:nvSpPr>
      <xdr:spPr>
        <a:xfrm>
          <a:off x="4781550" y="5800725"/>
          <a:ext cx="38100" cy="1152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&#934;3@25%20cm." TargetMode="External" /><Relationship Id="rId2" Type="http://schemas.openxmlformats.org/officeDocument/2006/relationships/hyperlink" Target="mailto:5&#934;3@20%20cm.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1">
      <selection activeCell="P17" sqref="P17"/>
    </sheetView>
  </sheetViews>
  <sheetFormatPr defaultColWidth="11.421875" defaultRowHeight="12.75"/>
  <cols>
    <col min="1" max="1" width="6.57421875" style="1" bestFit="1" customWidth="1"/>
    <col min="2" max="2" width="5.00390625" style="1" bestFit="1" customWidth="1"/>
    <col min="3" max="3" width="7.140625" style="1" customWidth="1"/>
    <col min="4" max="4" width="5.7109375" style="1" customWidth="1"/>
    <col min="5" max="5" width="17.421875" style="1" customWidth="1"/>
    <col min="6" max="6" width="10.28125" style="1" customWidth="1"/>
    <col min="7" max="7" width="4.140625" style="1" bestFit="1" customWidth="1"/>
    <col min="8" max="8" width="10.00390625" style="1" bestFit="1" customWidth="1"/>
    <col min="9" max="9" width="2.140625" style="1" bestFit="1" customWidth="1"/>
    <col min="10" max="10" width="5.00390625" style="1" bestFit="1" customWidth="1"/>
    <col min="11" max="11" width="7.140625" style="1" bestFit="1" customWidth="1"/>
    <col min="12" max="12" width="3.7109375" style="1" customWidth="1"/>
    <col min="13" max="13" width="7.8515625" style="1" customWidth="1"/>
    <col min="14" max="16384" width="11.421875" style="1" customWidth="1"/>
  </cols>
  <sheetData>
    <row r="1" spans="1:15" ht="12.7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3"/>
    </row>
    <row r="2" spans="1:15" ht="12.7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3"/>
    </row>
    <row r="3" spans="1:15" ht="12.75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3"/>
    </row>
    <row r="4" spans="1:15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"/>
    </row>
    <row r="5" spans="1:15" ht="13.5" thickBot="1">
      <c r="A5" s="43" t="s">
        <v>1</v>
      </c>
      <c r="B5" s="44"/>
      <c r="C5" s="45"/>
      <c r="D5" s="4"/>
      <c r="E5" s="6" t="s">
        <v>2</v>
      </c>
      <c r="F5" s="7">
        <f>1.25*((B7*2)+(B6*2))</f>
        <v>3025</v>
      </c>
      <c r="G5" s="8" t="s">
        <v>8</v>
      </c>
      <c r="H5" s="8"/>
      <c r="I5" s="8"/>
      <c r="J5" s="9"/>
      <c r="K5" s="4"/>
      <c r="L5" s="4"/>
      <c r="M5" s="4"/>
      <c r="N5" s="4"/>
      <c r="O5" s="2"/>
    </row>
    <row r="6" spans="1:15" ht="12.75">
      <c r="A6" s="10" t="s">
        <v>3</v>
      </c>
      <c r="B6" s="11">
        <v>540</v>
      </c>
      <c r="C6" s="12" t="s">
        <v>8</v>
      </c>
      <c r="D6" s="4"/>
      <c r="E6" s="13" t="s">
        <v>10</v>
      </c>
      <c r="F6" s="14"/>
      <c r="G6" s="14"/>
      <c r="H6" s="14"/>
      <c r="I6" s="14"/>
      <c r="J6" s="15"/>
      <c r="K6" s="4"/>
      <c r="L6" s="4"/>
      <c r="M6" s="4"/>
      <c r="N6" s="4"/>
      <c r="O6" s="2"/>
    </row>
    <row r="7" spans="1:15" ht="12.75">
      <c r="A7" s="16" t="s">
        <v>4</v>
      </c>
      <c r="B7" s="17">
        <v>670</v>
      </c>
      <c r="C7" s="18" t="s">
        <v>8</v>
      </c>
      <c r="D7" s="4"/>
      <c r="E7" s="46" t="s">
        <v>11</v>
      </c>
      <c r="F7" s="47"/>
      <c r="G7" s="47"/>
      <c r="H7" s="47"/>
      <c r="I7" s="47"/>
      <c r="J7" s="48"/>
      <c r="K7" s="4"/>
      <c r="L7" s="4"/>
      <c r="M7" s="4"/>
      <c r="N7" s="4"/>
      <c r="O7" s="2"/>
    </row>
    <row r="8" spans="1:15" ht="12.75">
      <c r="A8" s="19" t="s">
        <v>5</v>
      </c>
      <c r="B8" s="17">
        <v>250</v>
      </c>
      <c r="C8" s="18" t="s">
        <v>9</v>
      </c>
      <c r="D8" s="4"/>
      <c r="E8" s="13" t="s">
        <v>26</v>
      </c>
      <c r="F8" s="20">
        <f>0.034*SQRT((SQRT(((0.6*B9)*523))))</f>
        <v>1.1520052928795264</v>
      </c>
      <c r="G8" s="14"/>
      <c r="H8" s="14"/>
      <c r="I8" s="14"/>
      <c r="J8" s="15"/>
      <c r="K8" s="4"/>
      <c r="L8" s="4"/>
      <c r="M8" s="4"/>
      <c r="N8" s="4"/>
      <c r="O8" s="2"/>
    </row>
    <row r="9" spans="1:15" ht="12.75">
      <c r="A9" s="19" t="s">
        <v>6</v>
      </c>
      <c r="B9" s="17">
        <v>4200</v>
      </c>
      <c r="C9" s="18" t="s">
        <v>9</v>
      </c>
      <c r="D9" s="4"/>
      <c r="E9" s="13" t="s">
        <v>12</v>
      </c>
      <c r="F9" s="20">
        <f>F5*F8</f>
        <v>3484.8160109605674</v>
      </c>
      <c r="G9" s="14" t="s">
        <v>8</v>
      </c>
      <c r="H9" s="14"/>
      <c r="I9" s="14"/>
      <c r="J9" s="15"/>
      <c r="K9" s="4"/>
      <c r="L9" s="4"/>
      <c r="M9" s="4"/>
      <c r="N9" s="4"/>
      <c r="O9" s="2"/>
    </row>
    <row r="10" spans="1:15" ht="12.75">
      <c r="A10" s="19" t="s">
        <v>7</v>
      </c>
      <c r="B10" s="17">
        <v>1.4</v>
      </c>
      <c r="C10" s="18"/>
      <c r="D10" s="4"/>
      <c r="E10" s="13" t="s">
        <v>13</v>
      </c>
      <c r="F10" s="14"/>
      <c r="G10" s="14"/>
      <c r="H10" s="14"/>
      <c r="I10" s="14"/>
      <c r="J10" s="15"/>
      <c r="K10" s="4"/>
      <c r="L10" s="4"/>
      <c r="M10" s="4"/>
      <c r="N10" s="4"/>
      <c r="O10" s="2"/>
    </row>
    <row r="11" spans="1:15" ht="13.5" thickBot="1">
      <c r="A11" s="21" t="s">
        <v>43</v>
      </c>
      <c r="B11" s="22">
        <v>0.9</v>
      </c>
      <c r="C11" s="23"/>
      <c r="D11" s="4"/>
      <c r="E11" s="13" t="s">
        <v>14</v>
      </c>
      <c r="F11" s="20">
        <f>F9/300</f>
        <v>11.616053369868558</v>
      </c>
      <c r="G11" s="14" t="s">
        <v>8</v>
      </c>
      <c r="H11" s="14"/>
      <c r="I11" s="14"/>
      <c r="J11" s="15"/>
      <c r="K11" s="4"/>
      <c r="L11" s="4"/>
      <c r="M11" s="4"/>
      <c r="N11" s="4"/>
      <c r="O11" s="2"/>
    </row>
    <row r="12" spans="1:15" ht="13.5" thickBot="1">
      <c r="A12" s="24" t="s">
        <v>45</v>
      </c>
      <c r="B12" s="25">
        <v>100</v>
      </c>
      <c r="C12" s="26"/>
      <c r="D12" s="4"/>
      <c r="E12" s="27" t="s">
        <v>15</v>
      </c>
      <c r="F12" s="28">
        <f>F11+2.4</f>
        <v>14.016053369868558</v>
      </c>
      <c r="G12" s="29" t="s">
        <v>8</v>
      </c>
      <c r="H12" s="29"/>
      <c r="I12" s="29"/>
      <c r="J12" s="23"/>
      <c r="K12" s="4"/>
      <c r="L12" s="4"/>
      <c r="M12" s="4"/>
      <c r="N12" s="4"/>
      <c r="O12" s="2"/>
    </row>
    <row r="13" spans="1:15" ht="13.5" thickBo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</row>
    <row r="14" spans="1:15" ht="12.75">
      <c r="A14" s="4"/>
      <c r="B14" s="4"/>
      <c r="C14" s="4"/>
      <c r="D14" s="4"/>
      <c r="E14" s="6" t="s">
        <v>16</v>
      </c>
      <c r="F14" s="8"/>
      <c r="G14" s="8"/>
      <c r="H14" s="8"/>
      <c r="I14" s="8"/>
      <c r="J14" s="8"/>
      <c r="K14" s="9"/>
      <c r="L14" s="4"/>
      <c r="M14" s="4"/>
      <c r="N14" s="4"/>
      <c r="O14" s="2"/>
    </row>
    <row r="15" spans="1:15" ht="12.75">
      <c r="A15" s="4"/>
      <c r="B15" s="4"/>
      <c r="C15" s="4"/>
      <c r="D15" s="4"/>
      <c r="E15" s="13" t="s">
        <v>17</v>
      </c>
      <c r="F15" s="20">
        <v>0.01</v>
      </c>
      <c r="G15" s="30" t="s">
        <v>21</v>
      </c>
      <c r="H15" s="31">
        <v>1600</v>
      </c>
      <c r="I15" s="14" t="s">
        <v>22</v>
      </c>
      <c r="J15" s="20">
        <f>F15*H15</f>
        <v>16</v>
      </c>
      <c r="K15" s="15" t="s">
        <v>9</v>
      </c>
      <c r="L15" s="4"/>
      <c r="M15" s="4"/>
      <c r="N15" s="4"/>
      <c r="O15" s="2"/>
    </row>
    <row r="16" spans="1:15" ht="12.75">
      <c r="A16" s="4"/>
      <c r="B16" s="4"/>
      <c r="C16" s="4"/>
      <c r="D16" s="4"/>
      <c r="E16" s="13" t="s">
        <v>18</v>
      </c>
      <c r="F16" s="20">
        <v>0.01</v>
      </c>
      <c r="G16" s="30" t="s">
        <v>21</v>
      </c>
      <c r="H16" s="31">
        <v>1700</v>
      </c>
      <c r="I16" s="14" t="s">
        <v>22</v>
      </c>
      <c r="J16" s="20">
        <f>F16*H16</f>
        <v>17</v>
      </c>
      <c r="K16" s="15" t="s">
        <v>9</v>
      </c>
      <c r="L16" s="4"/>
      <c r="M16" s="4"/>
      <c r="N16" s="4"/>
      <c r="O16" s="2"/>
    </row>
    <row r="17" spans="1:15" ht="12.75">
      <c r="A17" s="4"/>
      <c r="B17" s="4"/>
      <c r="C17" s="4"/>
      <c r="D17" s="4"/>
      <c r="E17" s="13" t="s">
        <v>19</v>
      </c>
      <c r="F17" s="20">
        <v>0.14</v>
      </c>
      <c r="G17" s="30" t="s">
        <v>21</v>
      </c>
      <c r="H17" s="31">
        <v>2400</v>
      </c>
      <c r="I17" s="14" t="s">
        <v>22</v>
      </c>
      <c r="J17" s="20">
        <f>F17*H17</f>
        <v>336.00000000000006</v>
      </c>
      <c r="K17" s="15" t="s">
        <v>9</v>
      </c>
      <c r="L17" s="4"/>
      <c r="M17" s="4"/>
      <c r="N17" s="4"/>
      <c r="O17" s="2"/>
    </row>
    <row r="18" spans="1:15" ht="13.5" thickBot="1">
      <c r="A18" s="4"/>
      <c r="B18" s="4"/>
      <c r="C18" s="4"/>
      <c r="D18" s="4"/>
      <c r="E18" s="27" t="s">
        <v>20</v>
      </c>
      <c r="F18" s="28">
        <v>0.015</v>
      </c>
      <c r="G18" s="32" t="s">
        <v>21</v>
      </c>
      <c r="H18" s="33">
        <v>1500</v>
      </c>
      <c r="I18" s="29" t="s">
        <v>22</v>
      </c>
      <c r="J18" s="28">
        <f>F18*H18</f>
        <v>22.5</v>
      </c>
      <c r="K18" s="23" t="s">
        <v>9</v>
      </c>
      <c r="L18" s="4"/>
      <c r="M18" s="4"/>
      <c r="N18" s="4"/>
      <c r="O18" s="2"/>
    </row>
    <row r="19" spans="1:15" ht="12.75">
      <c r="A19" s="4"/>
      <c r="B19" s="4"/>
      <c r="C19" s="4"/>
      <c r="D19" s="4"/>
      <c r="E19" s="4"/>
      <c r="F19" s="4"/>
      <c r="G19" s="4"/>
      <c r="H19" s="6" t="s">
        <v>23</v>
      </c>
      <c r="I19" s="8" t="s">
        <v>22</v>
      </c>
      <c r="J19" s="7">
        <f>SUM(J15:J18)</f>
        <v>391.50000000000006</v>
      </c>
      <c r="K19" s="9" t="s">
        <v>9</v>
      </c>
      <c r="L19" s="4"/>
      <c r="M19" s="4"/>
      <c r="N19" s="4"/>
      <c r="O19" s="2"/>
    </row>
    <row r="20" spans="1:15" ht="13.5" thickBot="1">
      <c r="A20" s="4"/>
      <c r="B20" s="4"/>
      <c r="C20" s="4"/>
      <c r="D20" s="4"/>
      <c r="E20" s="4"/>
      <c r="F20" s="4"/>
      <c r="G20" s="4"/>
      <c r="H20" s="27" t="s">
        <v>24</v>
      </c>
      <c r="I20" s="29" t="s">
        <v>22</v>
      </c>
      <c r="J20" s="28">
        <v>131</v>
      </c>
      <c r="K20" s="23" t="s">
        <v>9</v>
      </c>
      <c r="L20" s="4"/>
      <c r="M20" s="4"/>
      <c r="N20" s="4"/>
      <c r="O20" s="2"/>
    </row>
    <row r="21" spans="1:15" ht="13.5" thickBot="1">
      <c r="A21" s="4"/>
      <c r="B21" s="4"/>
      <c r="C21" s="4"/>
      <c r="D21" s="4"/>
      <c r="E21" s="4"/>
      <c r="F21" s="4"/>
      <c r="G21" s="4"/>
      <c r="H21" s="34" t="s">
        <v>25</v>
      </c>
      <c r="I21" s="35" t="s">
        <v>22</v>
      </c>
      <c r="J21" s="5">
        <f>SUM(J19:J20)</f>
        <v>522.5</v>
      </c>
      <c r="K21" s="26" t="s">
        <v>9</v>
      </c>
      <c r="L21" s="4"/>
      <c r="M21" s="4"/>
      <c r="N21" s="4"/>
      <c r="O21" s="2"/>
    </row>
    <row r="22" spans="1:15" ht="13.5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2"/>
    </row>
    <row r="23" spans="1:15" ht="12.75">
      <c r="A23" s="4"/>
      <c r="B23" s="4"/>
      <c r="C23" s="4"/>
      <c r="D23" s="4"/>
      <c r="E23" s="6" t="s">
        <v>27</v>
      </c>
      <c r="F23" s="8"/>
      <c r="G23" s="8"/>
      <c r="H23" s="8"/>
      <c r="I23" s="8"/>
      <c r="J23" s="8"/>
      <c r="K23" s="8"/>
      <c r="L23" s="8"/>
      <c r="M23" s="36">
        <f>J21*B10</f>
        <v>731.5</v>
      </c>
      <c r="N23" s="9"/>
      <c r="O23" s="2"/>
    </row>
    <row r="24" spans="1:15" ht="13.5" thickBot="1">
      <c r="A24" s="4"/>
      <c r="B24" s="4"/>
      <c r="C24" s="4"/>
      <c r="D24" s="4"/>
      <c r="E24" s="27" t="s">
        <v>28</v>
      </c>
      <c r="F24" s="29"/>
      <c r="G24" s="29"/>
      <c r="H24" s="29"/>
      <c r="I24" s="29"/>
      <c r="J24" s="29"/>
      <c r="K24" s="29"/>
      <c r="L24" s="29"/>
      <c r="M24" s="29" t="s">
        <v>29</v>
      </c>
      <c r="N24" s="37">
        <f>B6/B7</f>
        <v>0.8059701492537313</v>
      </c>
      <c r="O24" s="2"/>
    </row>
    <row r="25" spans="1:15" ht="13.5" thickBo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2"/>
    </row>
    <row r="26" spans="1:15" ht="12.75">
      <c r="A26" s="4"/>
      <c r="B26" s="4"/>
      <c r="C26" s="4"/>
      <c r="D26" s="4"/>
      <c r="E26" s="6"/>
      <c r="F26" s="8"/>
      <c r="G26" s="8"/>
      <c r="H26" s="8"/>
      <c r="I26" s="8"/>
      <c r="J26" s="8"/>
      <c r="K26" s="8"/>
      <c r="L26" s="8"/>
      <c r="M26" s="8" t="s">
        <v>31</v>
      </c>
      <c r="N26" s="38">
        <v>0.043</v>
      </c>
      <c r="O26" s="2"/>
    </row>
    <row r="27" spans="1:15" ht="12.75">
      <c r="A27" s="4"/>
      <c r="B27" s="4"/>
      <c r="C27" s="4"/>
      <c r="D27" s="4"/>
      <c r="E27" s="13"/>
      <c r="F27" s="14" t="s">
        <v>30</v>
      </c>
      <c r="G27" s="14"/>
      <c r="H27" s="14"/>
      <c r="I27" s="14"/>
      <c r="J27" s="14"/>
      <c r="K27" s="14"/>
      <c r="L27" s="14"/>
      <c r="M27" s="14"/>
      <c r="N27" s="15"/>
      <c r="O27" s="2"/>
    </row>
    <row r="28" spans="1:15" ht="12.75">
      <c r="A28" s="4"/>
      <c r="B28" s="4"/>
      <c r="C28" s="4"/>
      <c r="D28" s="4"/>
      <c r="E28" s="13"/>
      <c r="F28" s="14"/>
      <c r="G28" s="14"/>
      <c r="H28" s="14"/>
      <c r="I28" s="14"/>
      <c r="J28" s="14"/>
      <c r="K28" s="14"/>
      <c r="L28" s="14"/>
      <c r="M28" s="14" t="s">
        <v>32</v>
      </c>
      <c r="N28" s="39">
        <v>0.033</v>
      </c>
      <c r="O28" s="2"/>
    </row>
    <row r="29" spans="1:15" ht="12.75">
      <c r="A29" s="4"/>
      <c r="B29" s="4"/>
      <c r="C29" s="4"/>
      <c r="D29" s="4"/>
      <c r="E29" s="13" t="s">
        <v>34</v>
      </c>
      <c r="F29" s="14"/>
      <c r="G29" s="14"/>
      <c r="H29" s="14"/>
      <c r="I29" s="14"/>
      <c r="J29" s="14"/>
      <c r="K29" s="14"/>
      <c r="L29" s="14"/>
      <c r="M29" s="14"/>
      <c r="N29" s="15"/>
      <c r="O29" s="2"/>
    </row>
    <row r="30" spans="1:15" ht="12.75">
      <c r="A30" s="4"/>
      <c r="B30" s="4"/>
      <c r="C30" s="4"/>
      <c r="D30" s="4"/>
      <c r="E30" s="13"/>
      <c r="F30" s="14"/>
      <c r="G30" s="14"/>
      <c r="H30" s="14"/>
      <c r="I30" s="14"/>
      <c r="J30" s="14"/>
      <c r="K30" s="14"/>
      <c r="L30" s="14"/>
      <c r="M30" s="14"/>
      <c r="N30" s="15"/>
      <c r="O30" s="2"/>
    </row>
    <row r="31" spans="1:15" ht="12.75">
      <c r="A31" s="4"/>
      <c r="B31" s="4"/>
      <c r="C31" s="4"/>
      <c r="D31" s="4"/>
      <c r="E31" s="13"/>
      <c r="F31" s="14"/>
      <c r="G31" s="14"/>
      <c r="H31" s="14"/>
      <c r="I31" s="14"/>
      <c r="J31" s="14"/>
      <c r="K31" s="14"/>
      <c r="L31" s="14"/>
      <c r="M31" s="14" t="s">
        <v>31</v>
      </c>
      <c r="N31" s="39">
        <v>0.064</v>
      </c>
      <c r="O31" s="2"/>
    </row>
    <row r="32" spans="1:15" ht="12.75">
      <c r="A32" s="4"/>
      <c r="B32" s="4"/>
      <c r="C32" s="4"/>
      <c r="D32" s="4"/>
      <c r="E32" s="13"/>
      <c r="F32" s="14" t="s">
        <v>33</v>
      </c>
      <c r="G32" s="14"/>
      <c r="H32" s="14"/>
      <c r="I32" s="14"/>
      <c r="J32" s="14"/>
      <c r="K32" s="14"/>
      <c r="L32" s="14"/>
      <c r="M32" s="14"/>
      <c r="N32" s="15"/>
      <c r="O32" s="2"/>
    </row>
    <row r="33" spans="1:15" ht="13.5" thickBot="1">
      <c r="A33" s="4"/>
      <c r="B33" s="4"/>
      <c r="C33" s="4"/>
      <c r="D33" s="4"/>
      <c r="E33" s="27"/>
      <c r="F33" s="29"/>
      <c r="G33" s="29"/>
      <c r="H33" s="29"/>
      <c r="I33" s="29"/>
      <c r="J33" s="29"/>
      <c r="K33" s="29"/>
      <c r="L33" s="29"/>
      <c r="M33" s="29" t="s">
        <v>32</v>
      </c>
      <c r="N33" s="37">
        <v>0.05</v>
      </c>
      <c r="O33" s="2"/>
    </row>
    <row r="34" spans="1:15" ht="13.5" thickBo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2"/>
    </row>
    <row r="35" spans="1:15" ht="12.75">
      <c r="A35" s="4"/>
      <c r="B35" s="4"/>
      <c r="C35" s="4"/>
      <c r="D35" s="4"/>
      <c r="E35" s="6"/>
      <c r="F35" s="8"/>
      <c r="G35" s="8"/>
      <c r="H35" s="8"/>
      <c r="I35" s="8"/>
      <c r="J35" s="8"/>
      <c r="K35" s="8"/>
      <c r="L35" s="8"/>
      <c r="M35" s="9"/>
      <c r="N35" s="4"/>
      <c r="O35" s="2"/>
    </row>
    <row r="36" spans="1:15" ht="12.75">
      <c r="A36" s="4"/>
      <c r="B36" s="4"/>
      <c r="C36" s="4"/>
      <c r="D36" s="4"/>
      <c r="E36" s="13"/>
      <c r="F36" s="14"/>
      <c r="G36" s="14"/>
      <c r="H36" s="14"/>
      <c r="I36" s="14"/>
      <c r="J36" s="14"/>
      <c r="K36" s="20">
        <f>H39*N26</f>
        <v>91721.32199999999</v>
      </c>
      <c r="L36" s="14" t="s">
        <v>38</v>
      </c>
      <c r="M36" s="15"/>
      <c r="N36" s="4"/>
      <c r="O36" s="2"/>
    </row>
    <row r="37" spans="1:15" ht="12.75">
      <c r="A37" s="4"/>
      <c r="B37" s="4"/>
      <c r="C37" s="4"/>
      <c r="D37" s="4"/>
      <c r="E37" s="13"/>
      <c r="F37" s="14"/>
      <c r="G37" s="14"/>
      <c r="H37" s="14"/>
      <c r="I37" s="14"/>
      <c r="J37" s="14"/>
      <c r="K37" s="20">
        <f>H39*N28</f>
        <v>70390.782</v>
      </c>
      <c r="L37" s="14" t="s">
        <v>38</v>
      </c>
      <c r="M37" s="15"/>
      <c r="N37" s="4"/>
      <c r="O37" s="2"/>
    </row>
    <row r="38" spans="1:15" ht="12.75">
      <c r="A38" s="4"/>
      <c r="B38" s="4"/>
      <c r="C38" s="4"/>
      <c r="D38" s="4"/>
      <c r="E38" s="13"/>
      <c r="F38" s="14"/>
      <c r="G38" s="14"/>
      <c r="H38" s="14"/>
      <c r="I38" s="14"/>
      <c r="J38" s="14"/>
      <c r="K38" s="14"/>
      <c r="L38" s="14"/>
      <c r="M38" s="15"/>
      <c r="N38" s="4"/>
      <c r="O38" s="2"/>
    </row>
    <row r="39" spans="1:15" ht="12.75">
      <c r="A39" s="4"/>
      <c r="B39" s="4"/>
      <c r="C39" s="4"/>
      <c r="D39" s="4"/>
      <c r="E39" s="13" t="s">
        <v>35</v>
      </c>
      <c r="F39" s="14" t="s">
        <v>36</v>
      </c>
      <c r="G39" s="30" t="s">
        <v>22</v>
      </c>
      <c r="H39" s="40">
        <f>(M23*(B6*B6)/100)</f>
        <v>2133054</v>
      </c>
      <c r="I39" s="14" t="s">
        <v>37</v>
      </c>
      <c r="J39" s="14"/>
      <c r="K39" s="14"/>
      <c r="L39" s="14"/>
      <c r="M39" s="15"/>
      <c r="N39" s="4"/>
      <c r="O39" s="2"/>
    </row>
    <row r="40" spans="1:15" ht="12.75">
      <c r="A40" s="4"/>
      <c r="B40" s="4"/>
      <c r="C40" s="4"/>
      <c r="D40" s="4"/>
      <c r="E40" s="13"/>
      <c r="F40" s="14"/>
      <c r="G40" s="14"/>
      <c r="H40" s="14"/>
      <c r="I40" s="14"/>
      <c r="J40" s="14"/>
      <c r="K40" s="20">
        <f>H39*N31</f>
        <v>136515.456</v>
      </c>
      <c r="L40" s="14" t="s">
        <v>38</v>
      </c>
      <c r="M40" s="15"/>
      <c r="N40" s="4"/>
      <c r="O40" s="2"/>
    </row>
    <row r="41" spans="1:15" ht="12.75">
      <c r="A41" s="4"/>
      <c r="B41" s="4"/>
      <c r="C41" s="4"/>
      <c r="D41" s="4"/>
      <c r="E41" s="13"/>
      <c r="F41" s="14"/>
      <c r="G41" s="14"/>
      <c r="H41" s="14"/>
      <c r="I41" s="14"/>
      <c r="J41" s="14"/>
      <c r="K41" s="20">
        <f>H39*N33</f>
        <v>106652.70000000001</v>
      </c>
      <c r="L41" s="14" t="s">
        <v>38</v>
      </c>
      <c r="M41" s="15"/>
      <c r="N41" s="4"/>
      <c r="O41" s="2"/>
    </row>
    <row r="42" spans="1:15" ht="12.75">
      <c r="A42" s="4"/>
      <c r="B42" s="4"/>
      <c r="C42" s="4"/>
      <c r="D42" s="4"/>
      <c r="E42" s="13"/>
      <c r="F42" s="14"/>
      <c r="G42" s="14"/>
      <c r="H42" s="14"/>
      <c r="I42" s="14"/>
      <c r="J42" s="14"/>
      <c r="K42" s="14"/>
      <c r="L42" s="14"/>
      <c r="M42" s="15"/>
      <c r="N42" s="4"/>
      <c r="O42" s="2"/>
    </row>
    <row r="43" spans="1:15" ht="13.5" thickBot="1">
      <c r="A43" s="4"/>
      <c r="B43" s="4"/>
      <c r="C43" s="4"/>
      <c r="D43" s="4"/>
      <c r="E43" s="27"/>
      <c r="F43" s="29"/>
      <c r="G43" s="29"/>
      <c r="H43" s="29"/>
      <c r="I43" s="29"/>
      <c r="J43" s="29"/>
      <c r="K43" s="29"/>
      <c r="L43" s="29"/>
      <c r="M43" s="23"/>
      <c r="N43" s="4"/>
      <c r="O43" s="2"/>
    </row>
    <row r="44" spans="1:15" ht="13.5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2"/>
    </row>
    <row r="45" spans="1:15" ht="12.75">
      <c r="A45" s="4"/>
      <c r="B45" s="4"/>
      <c r="C45" s="4"/>
      <c r="D45" s="4"/>
      <c r="E45" s="6" t="s">
        <v>39</v>
      </c>
      <c r="F45" s="8"/>
      <c r="G45" s="8"/>
      <c r="H45" s="9"/>
      <c r="I45" s="4"/>
      <c r="J45" s="4"/>
      <c r="K45" s="4"/>
      <c r="L45" s="4"/>
      <c r="M45" s="4"/>
      <c r="N45" s="4"/>
      <c r="O45" s="2"/>
    </row>
    <row r="46" spans="1:15" ht="12.75">
      <c r="A46" s="4"/>
      <c r="B46" s="4"/>
      <c r="C46" s="4"/>
      <c r="D46" s="4"/>
      <c r="E46" s="13"/>
      <c r="F46" s="14"/>
      <c r="G46" s="14"/>
      <c r="H46" s="15"/>
      <c r="I46" s="4"/>
      <c r="J46" s="4"/>
      <c r="K46" s="4"/>
      <c r="L46" s="4"/>
      <c r="M46" s="4"/>
      <c r="N46" s="4"/>
      <c r="O46" s="2"/>
    </row>
    <row r="47" spans="1:15" ht="12.75">
      <c r="A47" s="4"/>
      <c r="B47" s="4"/>
      <c r="C47" s="4"/>
      <c r="D47" s="4"/>
      <c r="E47" s="13" t="s">
        <v>40</v>
      </c>
      <c r="F47" s="20">
        <f>SQRT(K40/(B11*B12*B8*F50*(1-0.59*(F50))))</f>
        <v>11.8626851486719</v>
      </c>
      <c r="G47" s="14"/>
      <c r="H47" s="15"/>
      <c r="I47" s="4"/>
      <c r="J47" s="4"/>
      <c r="K47" s="4"/>
      <c r="L47" s="4"/>
      <c r="M47" s="4"/>
      <c r="N47" s="4"/>
      <c r="O47" s="2"/>
    </row>
    <row r="48" spans="1:15" ht="12.75">
      <c r="A48" s="4"/>
      <c r="B48" s="4"/>
      <c r="C48" s="4"/>
      <c r="D48" s="4"/>
      <c r="E48" s="13" t="s">
        <v>41</v>
      </c>
      <c r="F48" s="20"/>
      <c r="G48" s="14"/>
      <c r="H48" s="15"/>
      <c r="I48" s="4"/>
      <c r="J48" s="4"/>
      <c r="K48" s="4"/>
      <c r="L48" s="4"/>
      <c r="M48" s="4"/>
      <c r="N48" s="4"/>
      <c r="O48" s="2"/>
    </row>
    <row r="49" spans="1:15" ht="12.75">
      <c r="A49" s="4"/>
      <c r="B49" s="4"/>
      <c r="C49" s="4"/>
      <c r="D49" s="4"/>
      <c r="E49" s="13" t="s">
        <v>42</v>
      </c>
      <c r="F49" s="20">
        <f>(0.7*(SQRT(B8))/B9)</f>
        <v>0.002635231383473649</v>
      </c>
      <c r="G49" s="14"/>
      <c r="H49" s="15"/>
      <c r="I49" s="4"/>
      <c r="J49" s="4"/>
      <c r="K49" s="4"/>
      <c r="L49" s="4"/>
      <c r="M49" s="4"/>
      <c r="N49" s="4"/>
      <c r="O49" s="2"/>
    </row>
    <row r="50" spans="1:15" ht="12.75">
      <c r="A50" s="4"/>
      <c r="B50" s="4"/>
      <c r="C50" s="4"/>
      <c r="D50" s="4"/>
      <c r="E50" s="13" t="s">
        <v>44</v>
      </c>
      <c r="F50" s="20">
        <f>F49*(B9/B8)</f>
        <v>0.04427188724235731</v>
      </c>
      <c r="G50" s="14"/>
      <c r="H50" s="15"/>
      <c r="I50" s="4"/>
      <c r="J50" s="4"/>
      <c r="K50" s="4"/>
      <c r="L50" s="4"/>
      <c r="M50" s="4"/>
      <c r="N50" s="4"/>
      <c r="O50" s="2"/>
    </row>
    <row r="51" spans="1:15" ht="12.75">
      <c r="A51" s="4"/>
      <c r="B51" s="4"/>
      <c r="C51" s="4"/>
      <c r="D51" s="4"/>
      <c r="E51" s="13"/>
      <c r="F51" s="14"/>
      <c r="G51" s="14"/>
      <c r="H51" s="15"/>
      <c r="I51" s="4"/>
      <c r="J51" s="4"/>
      <c r="K51" s="4"/>
      <c r="L51" s="4"/>
      <c r="M51" s="4"/>
      <c r="N51" s="4"/>
      <c r="O51" s="2"/>
    </row>
    <row r="52" spans="1:15" ht="12.75">
      <c r="A52" s="4"/>
      <c r="B52" s="4"/>
      <c r="C52" s="4"/>
      <c r="D52" s="4"/>
      <c r="E52" s="13" t="s">
        <v>46</v>
      </c>
      <c r="F52" s="14"/>
      <c r="G52" s="14"/>
      <c r="H52" s="15"/>
      <c r="I52" s="4"/>
      <c r="J52" s="4"/>
      <c r="K52" s="4"/>
      <c r="L52" s="4"/>
      <c r="M52" s="4"/>
      <c r="N52" s="4"/>
      <c r="O52" s="2"/>
    </row>
    <row r="53" spans="1:15" ht="13.5" thickBot="1">
      <c r="A53" s="4"/>
      <c r="B53" s="4"/>
      <c r="C53" s="4"/>
      <c r="D53" s="4"/>
      <c r="E53" s="27" t="s">
        <v>47</v>
      </c>
      <c r="F53" s="29"/>
      <c r="G53" s="29"/>
      <c r="H53" s="23"/>
      <c r="I53" s="4"/>
      <c r="J53" s="4"/>
      <c r="K53" s="4"/>
      <c r="L53" s="4"/>
      <c r="M53" s="4"/>
      <c r="N53" s="4"/>
      <c r="O53" s="2"/>
    </row>
    <row r="54" spans="1:15" ht="13.5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2"/>
    </row>
    <row r="55" spans="1:15" ht="12.75">
      <c r="A55" s="4"/>
      <c r="B55" s="4"/>
      <c r="C55" s="4"/>
      <c r="D55" s="4"/>
      <c r="E55" s="6" t="s">
        <v>48</v>
      </c>
      <c r="F55" s="8"/>
      <c r="G55" s="8"/>
      <c r="H55" s="8"/>
      <c r="I55" s="8"/>
      <c r="J55" s="8"/>
      <c r="K55" s="9"/>
      <c r="L55" s="4"/>
      <c r="M55" s="4"/>
      <c r="N55" s="4"/>
      <c r="O55" s="2"/>
    </row>
    <row r="56" spans="1:15" ht="12.75">
      <c r="A56" s="4"/>
      <c r="B56" s="4"/>
      <c r="C56" s="4"/>
      <c r="D56" s="4"/>
      <c r="E56" s="13"/>
      <c r="F56" s="14"/>
      <c r="G56" s="14"/>
      <c r="H56" s="14"/>
      <c r="I56" s="14"/>
      <c r="J56" s="14"/>
      <c r="K56" s="15"/>
      <c r="L56" s="4"/>
      <c r="M56" s="4"/>
      <c r="N56" s="4"/>
      <c r="O56" s="2"/>
    </row>
    <row r="57" spans="1:15" ht="12.75">
      <c r="A57" s="4"/>
      <c r="B57" s="4"/>
      <c r="C57" s="4"/>
      <c r="D57" s="4"/>
      <c r="E57" s="13" t="s">
        <v>49</v>
      </c>
      <c r="F57" s="14" t="s">
        <v>50</v>
      </c>
      <c r="G57" s="14"/>
      <c r="H57" s="14"/>
      <c r="I57" s="14"/>
      <c r="J57" s="14"/>
      <c r="K57" s="15"/>
      <c r="L57" s="4"/>
      <c r="M57" s="4"/>
      <c r="N57" s="4"/>
      <c r="O57" s="2"/>
    </row>
    <row r="58" spans="1:15" ht="12.75">
      <c r="A58" s="4"/>
      <c r="B58" s="4"/>
      <c r="C58" s="4"/>
      <c r="D58" s="4"/>
      <c r="E58" s="13" t="s">
        <v>51</v>
      </c>
      <c r="F58" s="20">
        <f>K36/(B11*B9*(F11*(1-0.59*F50)))</f>
        <v>2.144937511695584</v>
      </c>
      <c r="G58" s="14" t="s">
        <v>52</v>
      </c>
      <c r="H58" s="14"/>
      <c r="I58" s="14"/>
      <c r="J58" s="14"/>
      <c r="K58" s="15"/>
      <c r="L58" s="4"/>
      <c r="M58" s="4"/>
      <c r="N58" s="4"/>
      <c r="O58" s="2"/>
    </row>
    <row r="59" spans="1:15" ht="12.75">
      <c r="A59" s="4"/>
      <c r="B59" s="4"/>
      <c r="C59" s="4"/>
      <c r="D59" s="4"/>
      <c r="E59" s="13" t="s">
        <v>51</v>
      </c>
      <c r="F59" s="20">
        <f>K37/(B11*B9*(10.65*(1-0.59*F50)))</f>
        <v>1.7954326545678267</v>
      </c>
      <c r="G59" s="14" t="s">
        <v>52</v>
      </c>
      <c r="H59" s="14"/>
      <c r="I59" s="14"/>
      <c r="J59" s="14"/>
      <c r="K59" s="15"/>
      <c r="L59" s="4"/>
      <c r="M59" s="4"/>
      <c r="N59" s="4"/>
      <c r="O59" s="2"/>
    </row>
    <row r="60" spans="1:15" ht="12.75">
      <c r="A60" s="4"/>
      <c r="B60" s="4"/>
      <c r="C60" s="4"/>
      <c r="D60" s="4"/>
      <c r="E60" s="13" t="s">
        <v>51</v>
      </c>
      <c r="F60" s="20">
        <f>K40/(B11*B9*(10.65*(1-0.59*F50)))</f>
        <v>3.4820512088588154</v>
      </c>
      <c r="G60" s="14"/>
      <c r="H60" s="14"/>
      <c r="I60" s="14"/>
      <c r="J60" s="14"/>
      <c r="K60" s="15"/>
      <c r="L60" s="4"/>
      <c r="M60" s="4"/>
      <c r="N60" s="4"/>
      <c r="O60" s="2"/>
    </row>
    <row r="61" spans="1:15" ht="12.75">
      <c r="A61" s="4"/>
      <c r="B61" s="4"/>
      <c r="C61" s="4"/>
      <c r="D61" s="4"/>
      <c r="E61" s="13" t="s">
        <v>51</v>
      </c>
      <c r="F61" s="20">
        <f>K41/(B11*B9*(10.65*(1-0.59*F50)))</f>
        <v>2.7203525069209498</v>
      </c>
      <c r="G61" s="14"/>
      <c r="H61" s="14"/>
      <c r="I61" s="14"/>
      <c r="J61" s="14"/>
      <c r="K61" s="15"/>
      <c r="L61" s="4"/>
      <c r="M61" s="4"/>
      <c r="N61" s="4"/>
      <c r="O61" s="2"/>
    </row>
    <row r="62" spans="1:15" ht="12.75">
      <c r="A62" s="4"/>
      <c r="B62" s="4"/>
      <c r="C62" s="4"/>
      <c r="D62" s="4"/>
      <c r="E62" s="13" t="s">
        <v>53</v>
      </c>
      <c r="F62" s="14"/>
      <c r="G62" s="14"/>
      <c r="H62" s="14"/>
      <c r="I62" s="14"/>
      <c r="J62" s="14"/>
      <c r="K62" s="15"/>
      <c r="L62" s="4"/>
      <c r="M62" s="4"/>
      <c r="N62" s="4"/>
      <c r="O62" s="2"/>
    </row>
    <row r="63" spans="1:15" ht="12.75">
      <c r="A63" s="4"/>
      <c r="B63" s="4"/>
      <c r="C63" s="4"/>
      <c r="D63" s="4"/>
      <c r="E63" s="13" t="s">
        <v>54</v>
      </c>
      <c r="F63" s="20">
        <f>((0.7*SQRT(B8))/B9)*(B12*F11)</f>
        <v>3.0610988392382463</v>
      </c>
      <c r="G63" s="14" t="s">
        <v>52</v>
      </c>
      <c r="H63" s="14"/>
      <c r="I63" s="14"/>
      <c r="J63" s="14"/>
      <c r="K63" s="15"/>
      <c r="L63" s="4"/>
      <c r="M63" s="4"/>
      <c r="N63" s="4"/>
      <c r="O63" s="2"/>
    </row>
    <row r="64" spans="1:15" ht="12.75">
      <c r="A64" s="4"/>
      <c r="B64" s="4"/>
      <c r="C64" s="4"/>
      <c r="D64" s="4"/>
      <c r="E64" s="13" t="s">
        <v>55</v>
      </c>
      <c r="F64" s="14"/>
      <c r="G64" s="14"/>
      <c r="H64" s="14"/>
      <c r="I64" s="14"/>
      <c r="J64" s="14"/>
      <c r="K64" s="15"/>
      <c r="L64" s="4"/>
      <c r="M64" s="4"/>
      <c r="N64" s="4"/>
      <c r="O64" s="2"/>
    </row>
    <row r="65" spans="1:15" ht="13.5" thickBot="1">
      <c r="A65" s="4"/>
      <c r="B65" s="4"/>
      <c r="C65" s="4"/>
      <c r="D65" s="4"/>
      <c r="E65" s="27" t="s">
        <v>56</v>
      </c>
      <c r="F65" s="29"/>
      <c r="G65" s="29"/>
      <c r="H65" s="29"/>
      <c r="I65" s="29"/>
      <c r="J65" s="29"/>
      <c r="K65" s="23"/>
      <c r="L65" s="4"/>
      <c r="M65" s="4"/>
      <c r="N65" s="4"/>
      <c r="O65" s="2"/>
    </row>
    <row r="66" spans="1:15" ht="13.5" thickBo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2"/>
    </row>
    <row r="67" spans="1:15" ht="12.75">
      <c r="A67" s="4"/>
      <c r="B67" s="4"/>
      <c r="C67" s="4"/>
      <c r="D67" s="4"/>
      <c r="E67" s="6" t="s">
        <v>57</v>
      </c>
      <c r="F67" s="8"/>
      <c r="G67" s="8"/>
      <c r="H67" s="8"/>
      <c r="I67" s="9"/>
      <c r="J67" s="4"/>
      <c r="K67" s="4"/>
      <c r="L67" s="4"/>
      <c r="M67" s="4"/>
      <c r="N67" s="4"/>
      <c r="O67" s="2"/>
    </row>
    <row r="68" spans="1:15" ht="12.75">
      <c r="A68" s="4"/>
      <c r="B68" s="4"/>
      <c r="C68" s="4"/>
      <c r="D68" s="4"/>
      <c r="E68" s="13" t="s">
        <v>58</v>
      </c>
      <c r="F68" s="20">
        <f>F60/0.71</f>
        <v>4.904297477265938</v>
      </c>
      <c r="G68" s="14" t="s">
        <v>22</v>
      </c>
      <c r="H68" s="41" t="s">
        <v>59</v>
      </c>
      <c r="I68" s="15"/>
      <c r="J68" s="4"/>
      <c r="K68" s="4"/>
      <c r="L68" s="4"/>
      <c r="M68" s="4"/>
      <c r="N68" s="4"/>
      <c r="O68" s="2"/>
    </row>
    <row r="69" spans="1:15" ht="13.5" thickBot="1">
      <c r="A69" s="4"/>
      <c r="B69" s="4"/>
      <c r="C69" s="4"/>
      <c r="D69" s="4"/>
      <c r="E69" s="27" t="s">
        <v>58</v>
      </c>
      <c r="F69" s="28">
        <f>F63/0.71</f>
        <v>4.311406815828517</v>
      </c>
      <c r="G69" s="29" t="s">
        <v>22</v>
      </c>
      <c r="H69" s="42" t="s">
        <v>60</v>
      </c>
      <c r="I69" s="23"/>
      <c r="J69" s="4"/>
      <c r="K69" s="4"/>
      <c r="L69" s="4"/>
      <c r="M69" s="4"/>
      <c r="N69" s="4"/>
      <c r="O69" s="2"/>
    </row>
    <row r="70" spans="1:15" ht="13.5" thickBo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2"/>
    </row>
    <row r="71" spans="1:15" ht="12.75">
      <c r="A71" s="4"/>
      <c r="B71" s="4"/>
      <c r="C71" s="4"/>
      <c r="D71" s="4"/>
      <c r="E71" s="6" t="s">
        <v>61</v>
      </c>
      <c r="F71" s="8"/>
      <c r="G71" s="8"/>
      <c r="H71" s="8"/>
      <c r="I71" s="9"/>
      <c r="J71" s="4"/>
      <c r="K71" s="4"/>
      <c r="L71" s="4"/>
      <c r="M71" s="4"/>
      <c r="N71" s="4"/>
      <c r="O71" s="2"/>
    </row>
    <row r="72" spans="1:15" ht="12.75">
      <c r="A72" s="4"/>
      <c r="B72" s="4"/>
      <c r="C72" s="4"/>
      <c r="D72" s="4"/>
      <c r="E72" s="13"/>
      <c r="F72" s="14"/>
      <c r="G72" s="14"/>
      <c r="H72" s="14"/>
      <c r="I72" s="15"/>
      <c r="J72" s="4"/>
      <c r="K72" s="4"/>
      <c r="L72" s="4"/>
      <c r="M72" s="4"/>
      <c r="N72" s="4"/>
      <c r="O72" s="2"/>
    </row>
    <row r="73" spans="1:15" ht="12.75">
      <c r="A73" s="4"/>
      <c r="B73" s="4"/>
      <c r="C73" s="4"/>
      <c r="D73" s="4"/>
      <c r="E73" s="13" t="s">
        <v>62</v>
      </c>
      <c r="F73" s="20">
        <f>((((B6/200)-(F11/100))*M23))/(1+POWER((B6/B7),6))</f>
        <v>1483.4582547541816</v>
      </c>
      <c r="G73" s="14" t="s">
        <v>63</v>
      </c>
      <c r="H73" s="14"/>
      <c r="I73" s="15"/>
      <c r="J73" s="4"/>
      <c r="K73" s="4"/>
      <c r="L73" s="4"/>
      <c r="M73" s="4"/>
      <c r="N73" s="4"/>
      <c r="O73" s="2"/>
    </row>
    <row r="74" spans="1:15" ht="12.75">
      <c r="A74" s="4"/>
      <c r="B74" s="4"/>
      <c r="C74" s="4"/>
      <c r="D74" s="4"/>
      <c r="E74" s="13" t="s">
        <v>64</v>
      </c>
      <c r="F74" s="14"/>
      <c r="G74" s="14"/>
      <c r="H74" s="14"/>
      <c r="I74" s="15"/>
      <c r="J74" s="4"/>
      <c r="K74" s="4"/>
      <c r="L74" s="4"/>
      <c r="M74" s="4"/>
      <c r="N74" s="4"/>
      <c r="O74" s="2"/>
    </row>
    <row r="75" spans="1:15" ht="13.5" thickBot="1">
      <c r="A75" s="4"/>
      <c r="B75" s="4"/>
      <c r="C75" s="4"/>
      <c r="D75" s="4"/>
      <c r="E75" s="27" t="s">
        <v>65</v>
      </c>
      <c r="F75" s="28">
        <f>0.5*N24*B12*(F11*SQRT(B8))</f>
        <v>7401.46286502382</v>
      </c>
      <c r="G75" s="29" t="s">
        <v>63</v>
      </c>
      <c r="H75" s="29" t="s">
        <v>66</v>
      </c>
      <c r="I75" s="23"/>
      <c r="J75" s="4"/>
      <c r="K75" s="4"/>
      <c r="L75" s="4"/>
      <c r="M75" s="4"/>
      <c r="N75" s="4"/>
      <c r="O75" s="2"/>
    </row>
    <row r="76" spans="1:15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2"/>
    </row>
    <row r="77" spans="1:15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2"/>
    </row>
    <row r="78" spans="1:15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</sheetData>
  <sheetProtection/>
  <mergeCells count="3">
    <mergeCell ref="A5:C5"/>
    <mergeCell ref="E7:J7"/>
    <mergeCell ref="A1:N3"/>
  </mergeCells>
  <hyperlinks>
    <hyperlink ref="H69" r:id="rId1" display="4Φ3@25 cm."/>
    <hyperlink ref="H68" r:id="rId2" display="5Φ3@20 cm."/>
  </hyperlinks>
  <printOptions/>
  <pageMargins left="0.75" right="0.75" top="1" bottom="1" header="0" footer="0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 Propiedad... Mi propiedad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Acosta Family</dc:creator>
  <cp:keywords/>
  <dc:description/>
  <cp:lastModifiedBy>WinuE</cp:lastModifiedBy>
  <dcterms:created xsi:type="dcterms:W3CDTF">2008-08-24T04:56:04Z</dcterms:created>
  <dcterms:modified xsi:type="dcterms:W3CDTF">2004-01-01T08:40:07Z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