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tabRatio="67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<sst xmlns="http://schemas.openxmlformats.org/spreadsheetml/2006/main" count="81" uniqueCount="63">
  <si>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 xml:space="preserve">DISEÑAR UNA LOSA PARA UNA ESCUELA DONDE LA ESTRUCTURA DEBE </t>
  </si>
  <si>
    <t>SOPORTAR LA AGLOMERACION DE PERSONAS.</t>
  </si>
  <si>
    <t>DATOS:</t>
  </si>
  <si>
    <t>f`c=</t>
  </si>
  <si>
    <t>fy=</t>
  </si>
  <si>
    <t>Wm=</t>
  </si>
  <si>
    <t>claro largo=</t>
  </si>
  <si>
    <t>claro corto=</t>
  </si>
  <si>
    <t>CARGAS EN LA LOSA</t>
  </si>
  <si>
    <t>Loseta de granito         =</t>
  </si>
  <si>
    <t xml:space="preserve">      mortero                         =</t>
  </si>
  <si>
    <t xml:space="preserve">      LOSETA</t>
  </si>
  <si>
    <t xml:space="preserve">  MORTERO</t>
  </si>
  <si>
    <t xml:space="preserve">          LOSA</t>
  </si>
  <si>
    <t>YESO-TIROL</t>
  </si>
  <si>
    <t>m</t>
  </si>
  <si>
    <t>kg/cm2</t>
  </si>
  <si>
    <t>factor de carga=</t>
  </si>
  <si>
    <t>losa de concreto armado</t>
  </si>
  <si>
    <t>yeso-tirol</t>
  </si>
  <si>
    <t>carga muerta</t>
  </si>
  <si>
    <t>carga viva</t>
  </si>
  <si>
    <t>carga muerta mas carga viva</t>
  </si>
  <si>
    <t>kg/m2</t>
  </si>
  <si>
    <t xml:space="preserve">APLICANDO EL FACTOR DE CARGA CORRESPONDIENTE </t>
  </si>
  <si>
    <t>SE TIENE:</t>
  </si>
  <si>
    <t>carga de diseño=</t>
  </si>
  <si>
    <t>para evitar deflexiones en el espesor de la losa se tomo el mas desfavorable</t>
  </si>
  <si>
    <t>que es el de 3,6 m</t>
  </si>
  <si>
    <t>h=</t>
  </si>
  <si>
    <t>cm</t>
  </si>
  <si>
    <t>d=</t>
  </si>
  <si>
    <t>CALCULO DE LOS MOMENTOS FLEXIONANTES.</t>
  </si>
  <si>
    <t>Negativos</t>
  </si>
  <si>
    <t>Positivos</t>
  </si>
  <si>
    <t>kg/cm</t>
  </si>
  <si>
    <t xml:space="preserve">para estructuras continuas el reglamento especifica que el porcentaje de </t>
  </si>
  <si>
    <t>refuerzo sea el 50% del correspondiente a falla balanceada para asegurar un</t>
  </si>
  <si>
    <t>comportamiento ductil.</t>
  </si>
  <si>
    <t>pb=</t>
  </si>
  <si>
    <t>pmin=</t>
  </si>
  <si>
    <t>AREAS DE ACERO</t>
  </si>
  <si>
    <t>cm2 ; varillas #4@13 cm</t>
  </si>
  <si>
    <t>cm2 ; varillas #4@15cm</t>
  </si>
  <si>
    <t>cm2 con varillas #4@18cm</t>
  </si>
  <si>
    <t>cm2 con varillas #4@26cm</t>
  </si>
  <si>
    <t>AREAS DE ACERO POR CONTRACCION Y TEMPERATURA</t>
  </si>
  <si>
    <t>As=</t>
  </si>
  <si>
    <t>cm2; varillas #3@28cm</t>
  </si>
  <si>
    <t>esfuerzo cortante</t>
  </si>
  <si>
    <t>Vmax=</t>
  </si>
  <si>
    <t>kg</t>
  </si>
  <si>
    <t>SI REVISAMOS LAS ESPECIFICACIONES TENDREMOS</t>
  </si>
  <si>
    <t>M/Vd&lt;_2 .:</t>
  </si>
  <si>
    <t>&gt;2</t>
  </si>
  <si>
    <t>Mu12=</t>
  </si>
  <si>
    <t>Mu24=</t>
  </si>
  <si>
    <t>Mu14=</t>
  </si>
  <si>
    <t>Mu16=</t>
  </si>
  <si>
    <t>As12=</t>
  </si>
  <si>
    <t>As14=</t>
  </si>
  <si>
    <t>As16=</t>
  </si>
  <si>
    <t>As24=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</si>
</sst>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;&quot;C$&quot;\ \-#,##0"/>
    <numFmt numFmtId="165" formatCode="&quot;C$&quot;\ #,##0;[Red]&quot;C$&quot;\ \-#,##0"/>
    <numFmt numFmtId="166" formatCode="&quot;C$&quot;\ #,##0.00;&quot;C$&quot;\ \-#,##0.00"/>
    <numFmt numFmtId="167" formatCode="&quot;C$&quot;\ #,##0.00;[Red]&quot;C$&quot;\ \-#,##0.00"/>
    <numFmt numFmtId="168" formatCode="_ &quot;C$&quot;\ * #,##0_ ;_ &quot;C$&quot;\ * \-#,##0_ ;_ &quot;C$&quot;\ * &quot;-&quot;_ ;_ @_ "/>
    <numFmt numFmtId="169" formatCode="_ * #,##0_ ;_ * \-#,##0_ ;_ * &quot;-&quot;_ ;_ @_ "/>
    <numFmt numFmtId="170" formatCode="_ &quot;C$&quot;\ * #,##0.00_ ;_ &quot;C$&quot;\ * \-#,##0.00_ ;_ &quot;C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1190625</xdr:colOff>
      <xdr:row>14</xdr:row>
      <xdr:rowOff>57150</xdr:rowOff>
    </xdr:from>
    <xdr:to>
      <xdr:col>4</xdr:col>
      <xdr:colOff>419100</xdr:colOff>
      <xdr:row>16</xdr:row>
      <xdr:rowOff>123825</xdr:rowOff>
    </xdr:to>
    <xdr:sp>
      <xdr:nvSpPr>
        <xdr:cNvPr id="1" name="Line 3"/>
        <xdr:cNvSpPr>
          <a:spLocks/>
        </xdr:cNvSpPr>
      </xdr:nvSpPr>
      <xdr:spPr>
        <a:xfrm flipH="1">
          <a:off x="2924175" y="2752725"/>
          <a:ext cx="447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17</xdr:row>
      <xdr:rowOff>76200</xdr:rowOff>
    </xdr:from>
    <xdr:to>
      <xdr:col>4</xdr:col>
      <xdr:colOff>85725</xdr:colOff>
      <xdr:row>17</xdr:row>
      <xdr:rowOff>76200</xdr:rowOff>
    </xdr:to>
    <xdr:sp>
      <xdr:nvSpPr>
        <xdr:cNvPr id="2" name="Line 4"/>
        <xdr:cNvSpPr>
          <a:spLocks/>
        </xdr:cNvSpPr>
      </xdr:nvSpPr>
      <xdr:spPr>
        <a:xfrm flipH="1">
          <a:off x="2886075" y="3362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57150</xdr:rowOff>
    </xdr:from>
    <xdr:to>
      <xdr:col>4</xdr:col>
      <xdr:colOff>352425</xdr:colOff>
      <xdr:row>20</xdr:row>
      <xdr:rowOff>85725</xdr:rowOff>
    </xdr:to>
    <xdr:sp>
      <xdr:nvSpPr>
        <xdr:cNvPr id="3" name="Line 5"/>
        <xdr:cNvSpPr>
          <a:spLocks/>
        </xdr:cNvSpPr>
      </xdr:nvSpPr>
      <xdr:spPr>
        <a:xfrm flipH="1" flipV="1">
          <a:off x="2981325" y="3924300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161925</xdr:rowOff>
    </xdr:from>
    <xdr:to>
      <xdr:col>9</xdr:col>
      <xdr:colOff>19050</xdr:colOff>
      <xdr:row>23</xdr:row>
      <xdr:rowOff>133350</xdr:rowOff>
    </xdr:to>
    <xdr:sp>
      <xdr:nvSpPr>
        <xdr:cNvPr id="4" name="Line 10"/>
        <xdr:cNvSpPr>
          <a:spLocks/>
        </xdr:cNvSpPr>
      </xdr:nvSpPr>
      <xdr:spPr>
        <a:xfrm flipV="1">
          <a:off x="6181725" y="4219575"/>
          <a:ext cx="390525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180975</xdr:rowOff>
    </xdr:from>
    <xdr:to>
      <xdr:col>9</xdr:col>
      <xdr:colOff>28575</xdr:colOff>
      <xdr:row>25</xdr:row>
      <xdr:rowOff>85725</xdr:rowOff>
    </xdr:to>
    <xdr:sp>
      <xdr:nvSpPr>
        <xdr:cNvPr id="5" name="Line 11"/>
        <xdr:cNvSpPr>
          <a:spLocks/>
        </xdr:cNvSpPr>
      </xdr:nvSpPr>
      <xdr:spPr>
        <a:xfrm>
          <a:off x="6191250" y="4619625"/>
          <a:ext cx="390525" cy="285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28</xdr:row>
      <xdr:rowOff>142875</xdr:rowOff>
    </xdr:from>
    <xdr:to>
      <xdr:col>9</xdr:col>
      <xdr:colOff>9525</xdr:colOff>
      <xdr:row>29</xdr:row>
      <xdr:rowOff>123825</xdr:rowOff>
    </xdr:to>
    <xdr:sp>
      <xdr:nvSpPr>
        <xdr:cNvPr id="6" name="Line 13"/>
        <xdr:cNvSpPr>
          <a:spLocks/>
        </xdr:cNvSpPr>
      </xdr:nvSpPr>
      <xdr:spPr>
        <a:xfrm flipV="1">
          <a:off x="6124575" y="5534025"/>
          <a:ext cx="4381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171450</xdr:rowOff>
    </xdr:from>
    <xdr:to>
      <xdr:col>9</xdr:col>
      <xdr:colOff>19050</xdr:colOff>
      <xdr:row>31</xdr:row>
      <xdr:rowOff>85725</xdr:rowOff>
    </xdr:to>
    <xdr:sp>
      <xdr:nvSpPr>
        <xdr:cNvPr id="7" name="Line 14"/>
        <xdr:cNvSpPr>
          <a:spLocks/>
        </xdr:cNvSpPr>
      </xdr:nvSpPr>
      <xdr:spPr>
        <a:xfrm>
          <a:off x="6143625" y="5762625"/>
          <a:ext cx="42862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35</xdr:row>
      <xdr:rowOff>85725</xdr:rowOff>
    </xdr:from>
    <xdr:to>
      <xdr:col>5</xdr:col>
      <xdr:colOff>257175</xdr:colOff>
      <xdr:row>35</xdr:row>
      <xdr:rowOff>85725</xdr:rowOff>
    </xdr:to>
    <xdr:sp>
      <xdr:nvSpPr>
        <xdr:cNvPr id="8" name="Line 15"/>
        <xdr:cNvSpPr>
          <a:spLocks/>
        </xdr:cNvSpPr>
      </xdr:nvSpPr>
      <xdr:spPr>
        <a:xfrm>
          <a:off x="2152650" y="68199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39</xdr:row>
      <xdr:rowOff>123825</xdr:rowOff>
    </xdr:from>
    <xdr:to>
      <xdr:col>5</xdr:col>
      <xdr:colOff>457200</xdr:colOff>
      <xdr:row>39</xdr:row>
      <xdr:rowOff>133350</xdr:rowOff>
    </xdr:to>
    <xdr:sp>
      <xdr:nvSpPr>
        <xdr:cNvPr id="9" name="Line 17"/>
        <xdr:cNvSpPr>
          <a:spLocks/>
        </xdr:cNvSpPr>
      </xdr:nvSpPr>
      <xdr:spPr>
        <a:xfrm>
          <a:off x="2219325" y="7620000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22</xdr:row>
      <xdr:rowOff>123825</xdr:rowOff>
    </xdr:from>
    <xdr:to>
      <xdr:col>4</xdr:col>
      <xdr:colOff>9525</xdr:colOff>
      <xdr:row>22</xdr:row>
      <xdr:rowOff>152400</xdr:rowOff>
    </xdr:to>
    <xdr:sp>
      <xdr:nvSpPr>
        <xdr:cNvPr id="10" name="Line 18"/>
        <xdr:cNvSpPr>
          <a:spLocks/>
        </xdr:cNvSpPr>
      </xdr:nvSpPr>
      <xdr:spPr>
        <a:xfrm flipH="1" flipV="1">
          <a:off x="2638425" y="4371975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31">
      <selection activeCell="A1" sqref="A1"/>
    </sheetView>
  </sheetViews>
  <sheetFormatPr defaultColWidth="11.421875" defaultRowHeight="12.75"/>
  <cols>
    <col min="1" max="1" width="6.57421875" style="0" customWidth="1"/>
    <col min="2" max="2" width="10.57421875" style="0" customWidth="1"/>
    <col min="3" max="3" width="8.8515625" style="0" customWidth="1"/>
    <col min="4" max="4" width="18.28125" style="0" customWidth="1"/>
    <col min="5" max="5" width="16.7109375" style="0" customWidth="1"/>
    <col min="6" max="6" width="8.421875" style="0" customWidth="1"/>
    <col min="7" max="7" width="11.28125" style="0" customWidth="1"/>
    <col min="9" max="9" width="6.140625" style="0" customWidth="1"/>
    <col min="10" max="10" width="8.57421875" style="0" customWidth="1"/>
    <col min="11" max="11" width="11.57421875" style="0" bestFit="1" customWidth="1"/>
    <col min="12" max="12" width="15.8515625" style="0" customWidth="1"/>
    <col min="13" max="13" width="33.57421875" style="0" customWidth="1"/>
    <col min="14" max="14" width="10.140625" style="0" customWidth="1"/>
    <col min="15" max="15" width="11.140625" style="0" customWidth="1"/>
    <col min="18" max="18" width="20.7109375" style="0" customWidth="1"/>
    <col min="19" max="19" width="20.28125" style="0" customWidth="1"/>
  </cols>
  <sheetData>
    <row r="1" spans="1:2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 t="s">
        <v>36</v>
      </c>
      <c r="O1" s="6"/>
      <c r="P1" s="6"/>
      <c r="Q1" s="6"/>
      <c r="R1" s="6"/>
      <c r="S1" s="6"/>
      <c r="T1" s="6"/>
      <c r="U1" s="2"/>
    </row>
    <row r="2" spans="1:21" ht="15">
      <c r="A2" s="6" t="s">
        <v>1</v>
      </c>
      <c r="B2" s="6"/>
      <c r="C2" s="6"/>
      <c r="D2" s="6"/>
      <c r="E2" s="6"/>
      <c r="F2" s="6"/>
      <c r="G2" s="6"/>
      <c r="H2" s="6" t="s">
        <v>24</v>
      </c>
      <c r="I2" s="6"/>
      <c r="J2" s="6"/>
      <c r="K2" s="6"/>
      <c r="L2" s="6"/>
      <c r="M2" s="6"/>
      <c r="N2" s="6" t="s">
        <v>37</v>
      </c>
      <c r="O2" s="6"/>
      <c r="P2" s="6"/>
      <c r="Q2" s="6"/>
      <c r="R2" s="6"/>
      <c r="S2" s="6"/>
      <c r="T2" s="6"/>
      <c r="U2" s="2"/>
    </row>
    <row r="3" spans="1:21" ht="15">
      <c r="A3" s="6"/>
      <c r="B3" s="6"/>
      <c r="C3" s="6"/>
      <c r="D3" s="6"/>
      <c r="E3" s="6"/>
      <c r="F3" s="6"/>
      <c r="G3" s="6"/>
      <c r="H3" s="6" t="s">
        <v>25</v>
      </c>
      <c r="I3" s="6"/>
      <c r="J3" s="6"/>
      <c r="K3" s="6"/>
      <c r="L3" s="6"/>
      <c r="M3" s="6"/>
      <c r="N3" s="6" t="s">
        <v>38</v>
      </c>
      <c r="O3" s="6"/>
      <c r="P3" s="6"/>
      <c r="Q3" s="6"/>
      <c r="R3" s="6"/>
      <c r="S3" s="6"/>
      <c r="T3" s="6"/>
      <c r="U3" s="2"/>
    </row>
    <row r="4" spans="1:2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</row>
    <row r="5" spans="1:21" ht="15">
      <c r="A5" s="6"/>
      <c r="B5" s="6"/>
      <c r="C5" s="6"/>
      <c r="D5" s="6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"/>
    </row>
    <row r="6" spans="1:21" ht="15">
      <c r="A6" s="6" t="s">
        <v>3</v>
      </c>
      <c r="B6" s="6">
        <v>200</v>
      </c>
      <c r="C6" s="6" t="s">
        <v>16</v>
      </c>
      <c r="D6" s="6"/>
      <c r="E6" s="6" t="s">
        <v>17</v>
      </c>
      <c r="F6" s="6"/>
      <c r="G6" s="7">
        <v>1.5</v>
      </c>
      <c r="H6" s="6" t="s">
        <v>26</v>
      </c>
      <c r="I6" s="6"/>
      <c r="J6" s="6"/>
      <c r="K6" s="6">
        <f>(G6*D41)</f>
        <v>1305</v>
      </c>
      <c r="L6" s="6" t="s">
        <v>23</v>
      </c>
      <c r="M6" s="6"/>
      <c r="N6" s="6"/>
      <c r="O6" s="6"/>
      <c r="P6" s="6"/>
      <c r="Q6" s="6"/>
      <c r="R6" s="6"/>
      <c r="S6" s="6"/>
      <c r="T6" s="6"/>
      <c r="U6" s="2"/>
    </row>
    <row r="7" spans="1:21" ht="15.75">
      <c r="A7" s="6"/>
      <c r="B7" s="6"/>
      <c r="C7" s="6"/>
      <c r="D7" s="6" t="s">
        <v>6</v>
      </c>
      <c r="E7" s="6">
        <v>12</v>
      </c>
      <c r="F7" s="6" t="s">
        <v>15</v>
      </c>
      <c r="G7" s="6"/>
      <c r="H7" s="6"/>
      <c r="I7" s="6"/>
      <c r="J7" s="6"/>
      <c r="K7" s="6"/>
      <c r="L7" s="6"/>
      <c r="M7" s="6"/>
      <c r="N7" s="3" t="s">
        <v>39</v>
      </c>
      <c r="O7" s="4">
        <f>(0.5*(0.85*(0.8*B6))/4200)*(4800/(B8+6000))</f>
        <v>0.007619047619047618</v>
      </c>
      <c r="P7" s="4"/>
      <c r="Q7" s="6"/>
      <c r="R7" s="6"/>
      <c r="S7" s="6"/>
      <c r="T7" s="6"/>
      <c r="U7" s="2"/>
    </row>
    <row r="8" spans="1:21" ht="15">
      <c r="A8" s="6" t="s">
        <v>4</v>
      </c>
      <c r="B8" s="6">
        <v>4200</v>
      </c>
      <c r="C8" s="6" t="s">
        <v>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"/>
    </row>
    <row r="9" spans="1:21" ht="15.75">
      <c r="A9" s="6"/>
      <c r="B9" s="6"/>
      <c r="C9" s="6"/>
      <c r="D9" s="6" t="s">
        <v>7</v>
      </c>
      <c r="E9" s="6">
        <v>5</v>
      </c>
      <c r="F9" s="6" t="s">
        <v>15</v>
      </c>
      <c r="G9" s="6"/>
      <c r="H9" s="6" t="s">
        <v>27</v>
      </c>
      <c r="I9" s="6"/>
      <c r="J9" s="6"/>
      <c r="K9" s="6"/>
      <c r="L9" s="6"/>
      <c r="M9" s="6"/>
      <c r="N9" s="3" t="s">
        <v>40</v>
      </c>
      <c r="O9" s="4">
        <f>(0.7*SQRT(200))/B8</f>
        <v>0.0023570226039551583</v>
      </c>
      <c r="P9" s="6"/>
      <c r="Q9" s="6"/>
      <c r="R9" s="6"/>
      <c r="S9" s="6"/>
      <c r="T9" s="6"/>
      <c r="U9" s="2"/>
    </row>
    <row r="10" spans="1:21" ht="15">
      <c r="A10" s="6" t="s">
        <v>5</v>
      </c>
      <c r="B10" s="6">
        <v>0</v>
      </c>
      <c r="C10" s="6" t="s">
        <v>16</v>
      </c>
      <c r="D10" s="6"/>
      <c r="E10" s="6"/>
      <c r="F10" s="6"/>
      <c r="G10" s="6"/>
      <c r="H10" s="6" t="s">
        <v>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</row>
    <row r="11" spans="1:2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 t="s">
        <v>41</v>
      </c>
      <c r="O11" s="6"/>
      <c r="P11" s="6"/>
      <c r="Q11" s="6"/>
      <c r="R11" s="6"/>
      <c r="S11" s="6"/>
      <c r="T11" s="6"/>
      <c r="U11" s="2"/>
    </row>
    <row r="12" spans="1:21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"/>
    </row>
    <row r="13" spans="1:20" ht="15.75">
      <c r="A13" s="6"/>
      <c r="B13" s="6"/>
      <c r="C13" s="6"/>
      <c r="D13" s="6"/>
      <c r="E13" s="6"/>
      <c r="F13" s="6"/>
      <c r="G13" s="6"/>
      <c r="H13" s="6"/>
      <c r="I13" s="6" t="s">
        <v>29</v>
      </c>
      <c r="J13" s="7">
        <f>((E9*100)/24)</f>
        <v>20.833333333333332</v>
      </c>
      <c r="K13" s="7" t="s">
        <v>30</v>
      </c>
      <c r="L13" s="6"/>
      <c r="M13" s="6"/>
      <c r="N13" s="3" t="s">
        <v>59</v>
      </c>
      <c r="O13" s="4">
        <f>O7*100*J15</f>
        <v>13.968253968253967</v>
      </c>
      <c r="P13" s="6" t="s">
        <v>42</v>
      </c>
      <c r="Q13" s="6"/>
      <c r="R13" s="6"/>
      <c r="S13" s="6"/>
      <c r="T13" s="6"/>
    </row>
    <row r="14" spans="1:20" ht="15">
      <c r="A14" s="6"/>
      <c r="B14" s="6"/>
      <c r="C14" s="6"/>
      <c r="D14" s="6"/>
      <c r="E14" s="6" t="s">
        <v>11</v>
      </c>
      <c r="F14" s="6">
        <v>0.04</v>
      </c>
      <c r="G14" s="6" t="s">
        <v>15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>
      <c r="A15" s="6"/>
      <c r="B15" s="6"/>
      <c r="C15" s="6"/>
      <c r="D15" s="6"/>
      <c r="E15" s="6"/>
      <c r="F15" s="6"/>
      <c r="G15" s="6"/>
      <c r="H15" s="6"/>
      <c r="I15" s="6" t="s">
        <v>31</v>
      </c>
      <c r="J15" s="7">
        <f>(J13-2.5)</f>
        <v>18.333333333333332</v>
      </c>
      <c r="K15" s="6" t="s">
        <v>30</v>
      </c>
      <c r="L15" s="6"/>
      <c r="M15" s="6"/>
      <c r="N15" s="3" t="s">
        <v>60</v>
      </c>
      <c r="O15" s="4">
        <f>(K29*O13)/K22</f>
        <v>6.20669387755102</v>
      </c>
      <c r="P15" s="6" t="s">
        <v>43</v>
      </c>
      <c r="Q15" s="6"/>
      <c r="R15" s="6"/>
      <c r="S15" s="6"/>
      <c r="T15" s="6"/>
    </row>
    <row r="16" spans="1:20" ht="15">
      <c r="A16" s="8"/>
      <c r="B16" s="8"/>
      <c r="C16" s="8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.75">
      <c r="A17" s="8"/>
      <c r="B17" s="8"/>
      <c r="C17" s="8"/>
      <c r="D17" s="8"/>
      <c r="E17" s="6"/>
      <c r="F17" s="6"/>
      <c r="G17" s="6"/>
      <c r="H17" s="6"/>
      <c r="I17" s="6"/>
      <c r="J17" s="6"/>
      <c r="K17" s="6"/>
      <c r="L17" s="6"/>
      <c r="M17" s="6"/>
      <c r="N17" s="3" t="s">
        <v>61</v>
      </c>
      <c r="O17" s="4">
        <f>(K32*O13)/K22</f>
        <v>5.430857142857142</v>
      </c>
      <c r="P17" s="6" t="s">
        <v>44</v>
      </c>
      <c r="Q17" s="6"/>
      <c r="R17" s="6"/>
      <c r="S17" s="6"/>
      <c r="T17" s="6"/>
    </row>
    <row r="18" spans="1:20" ht="15">
      <c r="A18" s="8"/>
      <c r="B18" s="8"/>
      <c r="C18" s="8"/>
      <c r="D18" s="8"/>
      <c r="E18" s="6" t="s">
        <v>12</v>
      </c>
      <c r="F18" s="6">
        <v>0.02</v>
      </c>
      <c r="G18" s="6" t="s">
        <v>15</v>
      </c>
      <c r="H18" s="6" t="s">
        <v>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.75">
      <c r="A19" s="8"/>
      <c r="B19" s="8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3" t="s">
        <v>62</v>
      </c>
      <c r="O19" s="4">
        <f>O13/2</f>
        <v>6.984126984126983</v>
      </c>
      <c r="P19" s="6" t="s">
        <v>45</v>
      </c>
      <c r="Q19" s="6"/>
      <c r="R19" s="6"/>
      <c r="S19" s="6"/>
      <c r="T19" s="6"/>
    </row>
    <row r="20" spans="1:20" ht="15">
      <c r="A20" s="8"/>
      <c r="B20" s="8"/>
      <c r="C20" s="8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>
      <c r="A21" s="8"/>
      <c r="B21" s="8"/>
      <c r="C21" s="8"/>
      <c r="D21" s="8"/>
      <c r="E21" s="6" t="s">
        <v>13</v>
      </c>
      <c r="F21" s="6">
        <v>0.15</v>
      </c>
      <c r="G21" s="6" t="s">
        <v>15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>
      <c r="A22" s="8"/>
      <c r="B22" s="8"/>
      <c r="C22" s="8"/>
      <c r="D22" s="8"/>
      <c r="E22" s="6"/>
      <c r="F22" s="6"/>
      <c r="G22" s="6"/>
      <c r="H22" s="6"/>
      <c r="I22" s="6"/>
      <c r="J22" s="6" t="s">
        <v>55</v>
      </c>
      <c r="K22" s="7">
        <f>((K6*E9*E9)/12*100)</f>
        <v>271875</v>
      </c>
      <c r="L22" s="6" t="s">
        <v>35</v>
      </c>
      <c r="M22" s="6"/>
      <c r="N22" s="6" t="s">
        <v>46</v>
      </c>
      <c r="O22" s="6"/>
      <c r="P22" s="6"/>
      <c r="Q22" s="6"/>
      <c r="R22" s="6"/>
      <c r="S22" s="6"/>
      <c r="T22" s="6"/>
    </row>
    <row r="23" spans="1:20" ht="15">
      <c r="A23" s="8"/>
      <c r="B23" s="8"/>
      <c r="C23" s="8"/>
      <c r="D23" s="8"/>
      <c r="E23" s="6" t="s">
        <v>14</v>
      </c>
      <c r="F23" s="6">
        <v>0.02</v>
      </c>
      <c r="G23" s="6" t="s">
        <v>15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>
      <c r="A24" s="6"/>
      <c r="B24" s="6"/>
      <c r="C24" s="6"/>
      <c r="D24" s="6"/>
      <c r="E24" s="6"/>
      <c r="F24" s="6"/>
      <c r="G24" s="6"/>
      <c r="H24" s="6" t="s">
        <v>33</v>
      </c>
      <c r="I24" s="6"/>
      <c r="J24" s="6"/>
      <c r="K24" s="6"/>
      <c r="L24" s="6"/>
      <c r="M24" s="6"/>
      <c r="N24" s="3" t="s">
        <v>47</v>
      </c>
      <c r="O24" s="9">
        <f>0.002*100*J15</f>
        <v>3.6666666666666665</v>
      </c>
      <c r="P24" s="6" t="s">
        <v>48</v>
      </c>
      <c r="Q24" s="6"/>
      <c r="R24" s="6"/>
      <c r="S24" s="6"/>
      <c r="T24" s="6"/>
    </row>
    <row r="25" spans="1:2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>
      <c r="A26" s="6" t="s">
        <v>8</v>
      </c>
      <c r="B26" s="6"/>
      <c r="C26" s="6"/>
      <c r="D26" s="6"/>
      <c r="E26" s="6"/>
      <c r="F26" s="6"/>
      <c r="G26" s="6"/>
      <c r="H26" s="6"/>
      <c r="I26" s="6"/>
      <c r="J26" s="6" t="s">
        <v>56</v>
      </c>
      <c r="K26" s="7">
        <f>(K22/2)</f>
        <v>135937.5</v>
      </c>
      <c r="L26" s="6" t="s">
        <v>35</v>
      </c>
      <c r="M26" s="6"/>
      <c r="N26" s="6"/>
      <c r="O26" s="6"/>
      <c r="P26" s="6"/>
      <c r="Q26" s="6"/>
      <c r="R26" s="6"/>
      <c r="S26" s="6"/>
      <c r="T26" s="6"/>
    </row>
    <row r="27" spans="1:2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49</v>
      </c>
      <c r="O27" s="6"/>
      <c r="P27" s="6"/>
      <c r="Q27" s="6"/>
      <c r="R27" s="6"/>
      <c r="S27" s="6"/>
      <c r="T27" s="6"/>
    </row>
    <row r="28" spans="1:20" ht="15">
      <c r="A28" s="6" t="s">
        <v>9</v>
      </c>
      <c r="B28" s="6"/>
      <c r="C28" s="6"/>
      <c r="D28" s="6">
        <f>(F14*2200)</f>
        <v>88</v>
      </c>
      <c r="E28" s="6" t="s">
        <v>23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5.75">
      <c r="A29" s="6"/>
      <c r="B29" s="6"/>
      <c r="C29" s="6"/>
      <c r="D29" s="6"/>
      <c r="E29" s="6"/>
      <c r="F29" s="6"/>
      <c r="G29" s="6"/>
      <c r="H29" s="6"/>
      <c r="I29" s="6"/>
      <c r="J29" s="6" t="s">
        <v>57</v>
      </c>
      <c r="K29" s="7">
        <f>(K6*3.6*3.6)/14*100</f>
        <v>120805.71428571428</v>
      </c>
      <c r="L29" s="6" t="s">
        <v>35</v>
      </c>
      <c r="M29" s="6"/>
      <c r="N29" s="3" t="s">
        <v>50</v>
      </c>
      <c r="O29" s="5">
        <f>(1.5*K6*E9)/2</f>
        <v>4893.75</v>
      </c>
      <c r="P29" s="6" t="s">
        <v>51</v>
      </c>
      <c r="Q29" s="6"/>
      <c r="R29" s="6"/>
      <c r="S29" s="6"/>
      <c r="T29" s="6"/>
    </row>
    <row r="30" spans="1:20" ht="15">
      <c r="A30" s="6"/>
      <c r="B30" s="6"/>
      <c r="C30" s="6"/>
      <c r="D30" s="6"/>
      <c r="E30" s="6"/>
      <c r="F30" s="6"/>
      <c r="G30" s="6"/>
      <c r="H30" s="6" t="s">
        <v>34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">
      <c r="A31" s="6" t="s">
        <v>10</v>
      </c>
      <c r="B31" s="6"/>
      <c r="C31" s="6"/>
      <c r="D31" s="6">
        <f>(F18*2000)</f>
        <v>40</v>
      </c>
      <c r="E31" s="6" t="s">
        <v>23</v>
      </c>
      <c r="F31" s="6"/>
      <c r="G31" s="6"/>
      <c r="H31" s="6"/>
      <c r="I31" s="6"/>
      <c r="J31" s="6"/>
      <c r="K31" s="6"/>
      <c r="L31" s="6"/>
      <c r="M31" s="6"/>
      <c r="N31" s="6" t="s">
        <v>52</v>
      </c>
      <c r="O31" s="6"/>
      <c r="P31" s="6"/>
      <c r="Q31" s="6"/>
      <c r="R31" s="6"/>
      <c r="S31" s="6"/>
      <c r="T31" s="6"/>
    </row>
    <row r="32" spans="1:20" ht="15">
      <c r="A32" s="6"/>
      <c r="B32" s="6"/>
      <c r="C32" s="6"/>
      <c r="D32" s="6"/>
      <c r="E32" s="6"/>
      <c r="F32" s="6"/>
      <c r="G32" s="6"/>
      <c r="H32" s="6"/>
      <c r="I32" s="6"/>
      <c r="J32" s="6" t="s">
        <v>58</v>
      </c>
      <c r="K32" s="7">
        <f>(K6*3.6*3.6)/16*100</f>
        <v>105705</v>
      </c>
      <c r="L32" s="6" t="s">
        <v>35</v>
      </c>
      <c r="M32" s="6"/>
      <c r="N32" s="6"/>
      <c r="O32" s="6"/>
      <c r="P32" s="6"/>
      <c r="Q32" s="6"/>
      <c r="R32" s="6"/>
      <c r="S32" s="6"/>
      <c r="T32" s="6"/>
    </row>
    <row r="33" spans="1:20" ht="15">
      <c r="A33" s="6" t="s">
        <v>18</v>
      </c>
      <c r="B33" s="6"/>
      <c r="C33" s="6"/>
      <c r="D33" s="6">
        <f>(F21*2400)</f>
        <v>360</v>
      </c>
      <c r="E33" s="6" t="s">
        <v>23</v>
      </c>
      <c r="F33" s="6"/>
      <c r="G33" s="6"/>
      <c r="H33" s="6"/>
      <c r="I33" s="6"/>
      <c r="J33" s="6"/>
      <c r="K33" s="6"/>
      <c r="L33" s="6"/>
      <c r="M33" s="6"/>
      <c r="N33" s="6" t="s">
        <v>53</v>
      </c>
      <c r="O33" s="6"/>
      <c r="P33" s="3">
        <f>K22/(O29*J15)</f>
        <v>3.0303030303030303</v>
      </c>
      <c r="Q33" s="6" t="s">
        <v>54</v>
      </c>
      <c r="R33" s="6"/>
      <c r="S33" s="6"/>
      <c r="T33" s="6"/>
    </row>
    <row r="34" spans="1:2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">
      <c r="A35" s="6" t="s">
        <v>19</v>
      </c>
      <c r="B35" s="6"/>
      <c r="C35" s="6"/>
      <c r="D35" s="6">
        <f>(F23*1600)</f>
        <v>32</v>
      </c>
      <c r="E35" s="6" t="s">
        <v>23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">
      <c r="A37" s="6" t="s">
        <v>20</v>
      </c>
      <c r="B37" s="6"/>
      <c r="C37" s="6"/>
      <c r="D37" s="6">
        <f>(D28+D31+D33+D35)</f>
        <v>520</v>
      </c>
      <c r="E37" s="6" t="s">
        <v>23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>
      <c r="A39" s="6" t="s">
        <v>21</v>
      </c>
      <c r="B39" s="6"/>
      <c r="C39" s="6"/>
      <c r="D39" s="6">
        <v>350</v>
      </c>
      <c r="E39" s="6" t="s">
        <v>23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>
      <c r="A41" s="6" t="s">
        <v>22</v>
      </c>
      <c r="B41" s="6"/>
      <c r="C41" s="6"/>
      <c r="D41" s="6">
        <f>(D37+D39)</f>
        <v>870</v>
      </c>
      <c r="E41" s="6" t="s">
        <v>23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</row>
    <row r="44" spans="1:19" ht="12.7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printOptions/>
  <pageMargins left="0.41" right="0.49" top="1" bottom="1" header="0.15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ZAPATA</dc:creator>
  <cp:keywords/>
  <dc:description/>
  <cp:lastModifiedBy>WinuE</cp:lastModifiedBy>
  <cp:lastPrinted>2011-03-15T19:21:16Z</cp:lastPrinted>
  <dcterms:created xsi:type="dcterms:W3CDTF">2008-05-19T15:13:03Z</dcterms:created>
  <dcterms:modified xsi:type="dcterms:W3CDTF">2004-01-01T08:42:53Z</dcterms:modified>
  <cp:category/>
  <cp:version/>
  <cp:contentType/>
  <cp:contentStatus/>
</cp:coreProperties>
</file>